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775" activeTab="0"/>
  </bookViews>
  <sheets>
    <sheet name="base case" sheetId="1" r:id="rId1"/>
    <sheet name="ressourc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PIERRE</author>
    <author>Utilisateur Windows</author>
  </authors>
  <commentList>
    <comment ref="B7" authorId="0">
      <text>
        <r>
          <rPr>
            <sz val="9"/>
            <rFont val="Tahoma"/>
            <family val="0"/>
          </rPr>
          <t>37% est le rendement thermique d'une centrale sans cogénération. En cas de cogénération chaleur/électricité ou électricité/chaleur le rendement peut atteindre voire dépasser  60%</t>
        </r>
      </text>
    </comment>
    <comment ref="B23" authorId="0">
      <text>
        <r>
          <rPr>
            <b/>
            <sz val="9"/>
            <rFont val="Tahoma"/>
            <family val="0"/>
          </rPr>
          <t>le mix énergétique actuel donne unprix moyen de 70€/MWh</t>
        </r>
        <r>
          <rPr>
            <sz val="9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0"/>
          </rPr>
          <t>Je calcule ce poste en supposant un rendement thermqie de 57% soit 20 points % en plus;  au lieu que 63% de chaleur perdue; 
% de chaleur perdue</t>
        </r>
      </text>
    </comment>
    <comment ref="A18" authorId="1">
      <text>
        <r>
          <rPr>
            <b/>
            <sz val="9"/>
            <rFont val="Tahoma"/>
            <family val="0"/>
          </rPr>
          <t>prix du bois sur pied 7€/tonne. Auquel s'ajoute l'exploitation forestière 20 à 30€/tonne et le transport 8€/tonne. 
Je prends 35€/tonne livré sur site de Brignoles Nicopolis.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<sst xmlns="http://schemas.openxmlformats.org/spreadsheetml/2006/main" count="59" uniqueCount="56">
  <si>
    <t xml:space="preserve">heures de marche </t>
  </si>
  <si>
    <t xml:space="preserve">% utilisation </t>
  </si>
  <si>
    <t>production électricité MWh/an</t>
  </si>
  <si>
    <t>énergie bois à fournir MWh</t>
  </si>
  <si>
    <t>tonnage bois requis</t>
  </si>
  <si>
    <t>PCI 45% H20 kWh/tonne</t>
  </si>
  <si>
    <t>personnel</t>
  </si>
  <si>
    <t>salaire moyen €/mois</t>
  </si>
  <si>
    <t>charges %</t>
  </si>
  <si>
    <t>coût entreprise/salarié</t>
  </si>
  <si>
    <t>masse salariale annuelle</t>
  </si>
  <si>
    <t xml:space="preserve">coût du bois </t>
  </si>
  <si>
    <t>investissement  M€</t>
  </si>
  <si>
    <t>TRI sur 20 ans</t>
  </si>
  <si>
    <t>Cash flow brut</t>
  </si>
  <si>
    <t>Investissement  M€</t>
  </si>
  <si>
    <t>personnel  M€</t>
  </si>
  <si>
    <t>bois M€</t>
  </si>
  <si>
    <t>total coûts directs M€</t>
  </si>
  <si>
    <t>TRI %</t>
  </si>
  <si>
    <t>prix de vente électricité €/MWh</t>
  </si>
  <si>
    <t>bois tonnes/heure au foyer</t>
  </si>
  <si>
    <t>Centrale thermique Inova Nicopolis Brignoles
un modèle d'évaluation de l'économie du projet 
(les paramètres à faire varier sont en bleu azur)</t>
  </si>
  <si>
    <t>années</t>
  </si>
  <si>
    <t>prix de vente chaleur €/MWh</t>
  </si>
  <si>
    <t>puissance électrique MW</t>
  </si>
  <si>
    <t>production chaleur MWh/an</t>
  </si>
  <si>
    <t>ventes électricité €</t>
  </si>
  <si>
    <t>ventes chaleur €</t>
  </si>
  <si>
    <t>Ventes totales</t>
  </si>
  <si>
    <t>ventes électricité  + chaleur M€</t>
  </si>
  <si>
    <t>Production de chaleur en sous-produit</t>
  </si>
  <si>
    <t xml:space="preserve">Production d'électricité en principal </t>
  </si>
  <si>
    <t>rendement thermique centrale électricité seule</t>
  </si>
  <si>
    <t>Rendement thermique avec production  de chaleur %</t>
  </si>
  <si>
    <t>gain thermique %</t>
  </si>
  <si>
    <t>prix d'achat du bois €/tonne 45% humidité</t>
  </si>
  <si>
    <t>production par hectare et par an t séche</t>
  </si>
  <si>
    <t>humidité %</t>
  </si>
  <si>
    <t>production nécessaire t/an à 45%</t>
  </si>
  <si>
    <t>production nécessaire ha/an</t>
  </si>
  <si>
    <t>production tonnes humides à 45%</t>
  </si>
  <si>
    <t xml:space="preserve">production MWh </t>
  </si>
  <si>
    <t>forêt ha</t>
  </si>
  <si>
    <t>production  MWh</t>
  </si>
  <si>
    <t>MWh/ha</t>
  </si>
  <si>
    <t>selon FGR</t>
  </si>
  <si>
    <t>km2</t>
  </si>
  <si>
    <t>habitants</t>
  </si>
  <si>
    <t>hab/km2</t>
  </si>
  <si>
    <t>ha</t>
  </si>
  <si>
    <t>ha forêts</t>
  </si>
  <si>
    <t>Var</t>
  </si>
  <si>
    <t>forêts</t>
  </si>
  <si>
    <t>% de la surface forestière du Var</t>
  </si>
  <si>
    <t>MWh/an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</si>
</sst>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\ _€_-;_-@_-"/>
    <numFmt numFmtId="170" formatCode="_-* #,##0.000000\ _€_-;\-* #,##0.000000\ _€_-;_-* &quot;-&quot;??????\ _€_-;_-@_-"/>
    <numFmt numFmtId="171" formatCode="0.000000"/>
    <numFmt numFmtId="172" formatCode="0.00000"/>
    <numFmt numFmtId="173" formatCode="0.0000"/>
    <numFmt numFmtId="174" formatCode="0.000"/>
    <numFmt numFmtId="175" formatCode="0.0"/>
  </numFmts>
  <fonts count="10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15" applyNumberFormat="1" applyAlignment="1">
      <alignment/>
    </xf>
    <xf numFmtId="166" fontId="0" fillId="0" borderId="0" xfId="21" applyNumberFormat="1" applyAlignment="1">
      <alignment/>
    </xf>
    <xf numFmtId="165" fontId="0" fillId="0" borderId="0" xfId="15" applyNumberFormat="1" applyAlignment="1">
      <alignment horizontal="left" indent="1"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2" borderId="0" xfId="15" applyNumberFormat="1" applyFill="1" applyAlignment="1">
      <alignment/>
    </xf>
    <xf numFmtId="9" fontId="0" fillId="2" borderId="0" xfId="0" applyNumberFormat="1" applyFill="1" applyAlignment="1">
      <alignment/>
    </xf>
    <xf numFmtId="43" fontId="0" fillId="2" borderId="0" xfId="15" applyFont="1" applyFill="1" applyAlignment="1">
      <alignment/>
    </xf>
    <xf numFmtId="0" fontId="0" fillId="0" borderId="0" xfId="0" applyAlignment="1">
      <alignment horizontal="right"/>
    </xf>
    <xf numFmtId="10" fontId="0" fillId="3" borderId="0" xfId="0" applyNumberFormat="1" applyFill="1" applyAlignment="1">
      <alignment/>
    </xf>
    <xf numFmtId="165" fontId="0" fillId="0" borderId="0" xfId="15" applyNumberFormat="1" applyFill="1" applyAlignment="1">
      <alignment/>
    </xf>
    <xf numFmtId="0" fontId="6" fillId="3" borderId="0" xfId="0" applyFont="1" applyFill="1" applyAlignment="1">
      <alignment horizontal="center" vertical="center"/>
    </xf>
    <xf numFmtId="166" fontId="0" fillId="2" borderId="0" xfId="0" applyNumberFormat="1" applyFill="1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7" fillId="0" borderId="0" xfId="20" applyAlignment="1">
      <alignment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9" fontId="0" fillId="5" borderId="0" xfId="21" applyFill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12</xdr:row>
      <xdr:rowOff>0</xdr:rowOff>
    </xdr:from>
    <xdr:ext cx="3657600" cy="1562100"/>
    <xdr:sp>
      <xdr:nvSpPr>
        <xdr:cNvPr id="1" name="TextBox 3"/>
        <xdr:cNvSpPr txBox="1">
          <a:spLocks noChangeArrowheads="1"/>
        </xdr:cNvSpPr>
      </xdr:nvSpPr>
      <xdr:spPr>
        <a:xfrm>
          <a:off x="4657725" y="2714625"/>
          <a:ext cx="36576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Faire varier les paramètres et voir le résultat sur le TRI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Biomass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1">
      <pane xSplit="1" ySplit="1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H1"/>
    </sheetView>
  </sheetViews>
  <sheetFormatPr defaultColWidth="9.140625" defaultRowHeight="12.75"/>
  <cols>
    <col min="1" max="1" width="40.140625" style="0" bestFit="1" customWidth="1"/>
    <col min="2" max="2" width="15.7109375" style="0" bestFit="1" customWidth="1"/>
    <col min="5" max="5" width="9.28125" style="0" bestFit="1" customWidth="1"/>
  </cols>
  <sheetData>
    <row r="1" spans="1:8" ht="62.25" customHeight="1">
      <c r="A1" s="18" t="s">
        <v>22</v>
      </c>
      <c r="B1" s="19"/>
      <c r="C1" s="19"/>
      <c r="D1" s="19"/>
      <c r="E1" s="19"/>
      <c r="F1" s="19"/>
      <c r="G1" s="19"/>
      <c r="H1" s="19"/>
    </row>
    <row r="2" ht="24" customHeight="1">
      <c r="A2" s="13" t="s">
        <v>32</v>
      </c>
    </row>
    <row r="3" spans="1:2" ht="12.75">
      <c r="A3" t="s">
        <v>2</v>
      </c>
      <c r="B3" s="1">
        <v>168000</v>
      </c>
    </row>
    <row r="4" spans="1:2" ht="12.75">
      <c r="A4" t="s">
        <v>25</v>
      </c>
      <c r="B4" s="1">
        <v>27</v>
      </c>
    </row>
    <row r="5" spans="1:2" ht="12.75">
      <c r="A5" t="s">
        <v>0</v>
      </c>
      <c r="B5" s="7">
        <f>B3/B4</f>
        <v>6222.222222222223</v>
      </c>
    </row>
    <row r="6" spans="1:2" ht="12.75">
      <c r="A6" t="s">
        <v>1</v>
      </c>
      <c r="B6" s="2">
        <f>B5/(365*24)</f>
        <v>0.7102993404363268</v>
      </c>
    </row>
    <row r="7" spans="1:4" ht="12.75">
      <c r="A7" t="s">
        <v>33</v>
      </c>
      <c r="B7" s="8">
        <v>0.373333333442572</v>
      </c>
      <c r="D7" t="s">
        <v>34</v>
      </c>
    </row>
    <row r="8" spans="1:4" ht="12.75">
      <c r="A8" t="s">
        <v>3</v>
      </c>
      <c r="B8" s="1">
        <f>B3/B7</f>
        <v>449999.9998683284</v>
      </c>
      <c r="D8" s="14">
        <v>0.78</v>
      </c>
    </row>
    <row r="9" spans="1:4" ht="12.75">
      <c r="A9" t="s">
        <v>5</v>
      </c>
      <c r="B9" s="1">
        <v>2500</v>
      </c>
      <c r="D9" t="s">
        <v>35</v>
      </c>
    </row>
    <row r="10" spans="1:4" ht="12.75">
      <c r="A10" t="s">
        <v>4</v>
      </c>
      <c r="B10" s="3">
        <f>1000*B8/B9</f>
        <v>179999.99994733135</v>
      </c>
      <c r="D10" s="6">
        <f>D8-B7</f>
        <v>0.406666666557428</v>
      </c>
    </row>
    <row r="11" spans="1:2" ht="12.75">
      <c r="A11" t="s">
        <v>21</v>
      </c>
      <c r="B11" s="1">
        <f>B10/B5</f>
        <v>28.928571420106824</v>
      </c>
    </row>
    <row r="13" spans="1:2" ht="12.75">
      <c r="A13" t="s">
        <v>6</v>
      </c>
      <c r="B13">
        <v>25</v>
      </c>
    </row>
    <row r="14" spans="1:2" ht="12.75">
      <c r="A14" t="s">
        <v>7</v>
      </c>
      <c r="B14" s="7">
        <v>2200</v>
      </c>
    </row>
    <row r="15" spans="1:2" ht="12.75">
      <c r="A15" t="s">
        <v>8</v>
      </c>
      <c r="B15" s="2">
        <v>0.524</v>
      </c>
    </row>
    <row r="16" spans="1:2" ht="12.75">
      <c r="A16" t="s">
        <v>9</v>
      </c>
      <c r="B16" s="1">
        <f>B14/B15</f>
        <v>4198.473282442748</v>
      </c>
    </row>
    <row r="17" spans="1:2" ht="12.75">
      <c r="A17" t="s">
        <v>10</v>
      </c>
      <c r="B17" s="1">
        <f>12*B13*B16</f>
        <v>1259541.9847328244</v>
      </c>
    </row>
    <row r="18" spans="1:2" ht="12.75">
      <c r="A18" t="s">
        <v>36</v>
      </c>
      <c r="B18" s="9">
        <v>35</v>
      </c>
    </row>
    <row r="19" spans="1:2" ht="12.75">
      <c r="A19" t="s">
        <v>11</v>
      </c>
      <c r="B19" s="1">
        <f>B18*B10</f>
        <v>6299999.998156597</v>
      </c>
    </row>
    <row r="21" spans="1:2" ht="12.75">
      <c r="A21" t="s">
        <v>12</v>
      </c>
      <c r="B21" s="1">
        <v>90</v>
      </c>
    </row>
    <row r="23" spans="1:2" ht="12.75">
      <c r="A23" t="s">
        <v>20</v>
      </c>
      <c r="B23" s="7">
        <v>115</v>
      </c>
    </row>
    <row r="24" ht="24" customHeight="1">
      <c r="A24" s="13" t="s">
        <v>31</v>
      </c>
    </row>
    <row r="25" spans="1:2" ht="12.75">
      <c r="A25" t="s">
        <v>26</v>
      </c>
      <c r="B25" s="1">
        <f>D10*B10</f>
        <v>73199.99995891846</v>
      </c>
    </row>
    <row r="26" spans="1:2" ht="12.75">
      <c r="A26" t="s">
        <v>24</v>
      </c>
      <c r="B26" s="7">
        <v>45</v>
      </c>
    </row>
    <row r="27" ht="12.75">
      <c r="B27" s="12"/>
    </row>
    <row r="28" spans="1:2" ht="12.75">
      <c r="A28" t="s">
        <v>27</v>
      </c>
      <c r="B28" s="1">
        <f>B3*B23</f>
        <v>19320000</v>
      </c>
    </row>
    <row r="29" spans="1:2" ht="12.75">
      <c r="A29" t="s">
        <v>28</v>
      </c>
      <c r="B29" s="1">
        <f>B25*B26</f>
        <v>3293999.9981513307</v>
      </c>
    </row>
    <row r="30" ht="12.75">
      <c r="B30" s="1"/>
    </row>
    <row r="31" spans="1:2" ht="12.75">
      <c r="A31" t="s">
        <v>29</v>
      </c>
      <c r="B31" s="1">
        <f>SUM(B28,B29)</f>
        <v>22613999.998151332</v>
      </c>
    </row>
    <row r="33" spans="1:25" ht="12.75">
      <c r="A33" t="s">
        <v>13</v>
      </c>
      <c r="B33" s="10" t="s">
        <v>23</v>
      </c>
      <c r="C33">
        <v>-2</v>
      </c>
      <c r="D33">
        <v>-1</v>
      </c>
      <c r="E33">
        <v>0</v>
      </c>
      <c r="F33">
        <v>1</v>
      </c>
      <c r="G33">
        <v>2</v>
      </c>
      <c r="H33">
        <v>3</v>
      </c>
      <c r="I33">
        <v>4</v>
      </c>
      <c r="J33">
        <v>5</v>
      </c>
      <c r="K33">
        <v>6</v>
      </c>
      <c r="L33">
        <v>7</v>
      </c>
      <c r="M33">
        <v>8</v>
      </c>
      <c r="N33">
        <v>9</v>
      </c>
      <c r="O33">
        <v>10</v>
      </c>
      <c r="P33">
        <v>11</v>
      </c>
      <c r="Q33">
        <v>12</v>
      </c>
      <c r="R33">
        <v>13</v>
      </c>
      <c r="S33">
        <v>14</v>
      </c>
      <c r="T33">
        <v>15</v>
      </c>
      <c r="U33">
        <v>16</v>
      </c>
      <c r="V33">
        <v>17</v>
      </c>
      <c r="W33">
        <v>18</v>
      </c>
      <c r="X33">
        <v>19</v>
      </c>
      <c r="Y33">
        <v>20</v>
      </c>
    </row>
    <row r="34" spans="1:4" ht="12.75">
      <c r="A34" t="s">
        <v>15</v>
      </c>
      <c r="B34" s="22">
        <f>B21</f>
        <v>90</v>
      </c>
      <c r="C34" s="5">
        <f>0.5*$B21</f>
        <v>45</v>
      </c>
      <c r="D34" s="5">
        <f>0.5*$B21</f>
        <v>45</v>
      </c>
    </row>
    <row r="35" spans="1:25" ht="12.75">
      <c r="A35" t="s">
        <v>16</v>
      </c>
      <c r="B35" s="4">
        <f>B17*0.000001</f>
        <v>1.2595419847328244</v>
      </c>
      <c r="E35" s="4">
        <f>$B35</f>
        <v>1.2595419847328244</v>
      </c>
      <c r="F35" s="4">
        <f aca="true" t="shared" si="0" ref="F35:Y36">$B35</f>
        <v>1.2595419847328244</v>
      </c>
      <c r="G35" s="4">
        <f t="shared" si="0"/>
        <v>1.2595419847328244</v>
      </c>
      <c r="H35" s="4">
        <f t="shared" si="0"/>
        <v>1.2595419847328244</v>
      </c>
      <c r="I35" s="4">
        <f t="shared" si="0"/>
        <v>1.2595419847328244</v>
      </c>
      <c r="J35" s="4">
        <f t="shared" si="0"/>
        <v>1.2595419847328244</v>
      </c>
      <c r="K35" s="4">
        <f t="shared" si="0"/>
        <v>1.2595419847328244</v>
      </c>
      <c r="L35" s="4">
        <f t="shared" si="0"/>
        <v>1.2595419847328244</v>
      </c>
      <c r="M35" s="4">
        <f t="shared" si="0"/>
        <v>1.2595419847328244</v>
      </c>
      <c r="N35" s="4">
        <f t="shared" si="0"/>
        <v>1.2595419847328244</v>
      </c>
      <c r="O35" s="4">
        <f t="shared" si="0"/>
        <v>1.2595419847328244</v>
      </c>
      <c r="P35" s="4">
        <f t="shared" si="0"/>
        <v>1.2595419847328244</v>
      </c>
      <c r="Q35" s="4">
        <f t="shared" si="0"/>
        <v>1.2595419847328244</v>
      </c>
      <c r="R35" s="4">
        <f t="shared" si="0"/>
        <v>1.2595419847328244</v>
      </c>
      <c r="S35" s="4">
        <f t="shared" si="0"/>
        <v>1.2595419847328244</v>
      </c>
      <c r="T35" s="4">
        <f t="shared" si="0"/>
        <v>1.2595419847328244</v>
      </c>
      <c r="U35" s="4">
        <f t="shared" si="0"/>
        <v>1.2595419847328244</v>
      </c>
      <c r="V35" s="4">
        <f t="shared" si="0"/>
        <v>1.2595419847328244</v>
      </c>
      <c r="W35" s="4">
        <f t="shared" si="0"/>
        <v>1.2595419847328244</v>
      </c>
      <c r="X35" s="4">
        <f t="shared" si="0"/>
        <v>1.2595419847328244</v>
      </c>
      <c r="Y35" s="4">
        <f t="shared" si="0"/>
        <v>1.2595419847328244</v>
      </c>
    </row>
    <row r="36" spans="1:25" ht="12.75">
      <c r="A36" t="s">
        <v>17</v>
      </c>
      <c r="B36" s="4">
        <f>B19*0.000001</f>
        <v>6.299999998156597</v>
      </c>
      <c r="E36" s="4">
        <f>$B36</f>
        <v>6.299999998156597</v>
      </c>
      <c r="F36" s="4">
        <f t="shared" si="0"/>
        <v>6.299999998156597</v>
      </c>
      <c r="G36" s="4">
        <f t="shared" si="0"/>
        <v>6.299999998156597</v>
      </c>
      <c r="H36" s="4">
        <f t="shared" si="0"/>
        <v>6.299999998156597</v>
      </c>
      <c r="I36" s="4">
        <f t="shared" si="0"/>
        <v>6.299999998156597</v>
      </c>
      <c r="J36" s="4">
        <f t="shared" si="0"/>
        <v>6.299999998156597</v>
      </c>
      <c r="K36" s="4">
        <f t="shared" si="0"/>
        <v>6.299999998156597</v>
      </c>
      <c r="L36" s="4">
        <f t="shared" si="0"/>
        <v>6.299999998156597</v>
      </c>
      <c r="M36" s="4">
        <f t="shared" si="0"/>
        <v>6.299999998156597</v>
      </c>
      <c r="N36" s="4">
        <f t="shared" si="0"/>
        <v>6.299999998156597</v>
      </c>
      <c r="O36" s="4">
        <f t="shared" si="0"/>
        <v>6.299999998156597</v>
      </c>
      <c r="P36" s="4">
        <f t="shared" si="0"/>
        <v>6.299999998156597</v>
      </c>
      <c r="Q36" s="4">
        <f t="shared" si="0"/>
        <v>6.299999998156597</v>
      </c>
      <c r="R36" s="4">
        <f t="shared" si="0"/>
        <v>6.299999998156597</v>
      </c>
      <c r="S36" s="4">
        <f t="shared" si="0"/>
        <v>6.299999998156597</v>
      </c>
      <c r="T36" s="4">
        <f t="shared" si="0"/>
        <v>6.299999998156597</v>
      </c>
      <c r="U36" s="4">
        <f t="shared" si="0"/>
        <v>6.299999998156597</v>
      </c>
      <c r="V36" s="4">
        <f t="shared" si="0"/>
        <v>6.299999998156597</v>
      </c>
      <c r="W36" s="4">
        <f t="shared" si="0"/>
        <v>6.299999998156597</v>
      </c>
      <c r="X36" s="4">
        <f t="shared" si="0"/>
        <v>6.299999998156597</v>
      </c>
      <c r="Y36" s="4">
        <f t="shared" si="0"/>
        <v>6.299999998156597</v>
      </c>
    </row>
    <row r="37" spans="1:25" ht="12.75">
      <c r="A37" t="str">
        <f>"frais généraux "&amp;100*B37&amp;"% du coût d'investissement"</f>
        <v>frais généraux 6% du coût d'investissement</v>
      </c>
      <c r="B37" s="21">
        <v>0.06</v>
      </c>
      <c r="C37" s="4"/>
      <c r="D37" s="4"/>
      <c r="E37" s="4">
        <f>$B21*$B37</f>
        <v>5.3999999999999995</v>
      </c>
      <c r="F37" s="4">
        <f aca="true" t="shared" si="1" ref="F37:Y37">$B21*$B37</f>
        <v>5.3999999999999995</v>
      </c>
      <c r="G37" s="4">
        <f t="shared" si="1"/>
        <v>5.3999999999999995</v>
      </c>
      <c r="H37" s="4">
        <f t="shared" si="1"/>
        <v>5.3999999999999995</v>
      </c>
      <c r="I37" s="4">
        <f t="shared" si="1"/>
        <v>5.3999999999999995</v>
      </c>
      <c r="J37" s="4">
        <f t="shared" si="1"/>
        <v>5.3999999999999995</v>
      </c>
      <c r="K37" s="4">
        <f t="shared" si="1"/>
        <v>5.3999999999999995</v>
      </c>
      <c r="L37" s="4">
        <f t="shared" si="1"/>
        <v>5.3999999999999995</v>
      </c>
      <c r="M37" s="4">
        <f t="shared" si="1"/>
        <v>5.3999999999999995</v>
      </c>
      <c r="N37" s="4">
        <f t="shared" si="1"/>
        <v>5.3999999999999995</v>
      </c>
      <c r="O37" s="4">
        <f t="shared" si="1"/>
        <v>5.3999999999999995</v>
      </c>
      <c r="P37" s="4">
        <f t="shared" si="1"/>
        <v>5.3999999999999995</v>
      </c>
      <c r="Q37" s="4">
        <f t="shared" si="1"/>
        <v>5.3999999999999995</v>
      </c>
      <c r="R37" s="4">
        <f t="shared" si="1"/>
        <v>5.3999999999999995</v>
      </c>
      <c r="S37" s="4">
        <f t="shared" si="1"/>
        <v>5.3999999999999995</v>
      </c>
      <c r="T37" s="4">
        <f t="shared" si="1"/>
        <v>5.3999999999999995</v>
      </c>
      <c r="U37" s="4">
        <f t="shared" si="1"/>
        <v>5.3999999999999995</v>
      </c>
      <c r="V37" s="4">
        <f t="shared" si="1"/>
        <v>5.3999999999999995</v>
      </c>
      <c r="W37" s="4">
        <f t="shared" si="1"/>
        <v>5.3999999999999995</v>
      </c>
      <c r="X37" s="4">
        <f t="shared" si="1"/>
        <v>5.3999999999999995</v>
      </c>
      <c r="Y37" s="4">
        <f t="shared" si="1"/>
        <v>5.3999999999999995</v>
      </c>
    </row>
    <row r="38" spans="1:25" ht="12.75">
      <c r="A38" t="s">
        <v>18</v>
      </c>
      <c r="C38" s="5">
        <f>SUM(C34:C37)</f>
        <v>45</v>
      </c>
      <c r="D38" s="5">
        <f aca="true" t="shared" si="2" ref="D38:Y38">SUM(D34:D37)</f>
        <v>45</v>
      </c>
      <c r="E38" s="5">
        <f t="shared" si="2"/>
        <v>12.959541982889421</v>
      </c>
      <c r="F38" s="5">
        <f t="shared" si="2"/>
        <v>12.959541982889421</v>
      </c>
      <c r="G38" s="5">
        <f t="shared" si="2"/>
        <v>12.959541982889421</v>
      </c>
      <c r="H38" s="5">
        <f t="shared" si="2"/>
        <v>12.959541982889421</v>
      </c>
      <c r="I38" s="5">
        <f t="shared" si="2"/>
        <v>12.959541982889421</v>
      </c>
      <c r="J38" s="5">
        <f t="shared" si="2"/>
        <v>12.959541982889421</v>
      </c>
      <c r="K38" s="5">
        <f t="shared" si="2"/>
        <v>12.959541982889421</v>
      </c>
      <c r="L38" s="5">
        <f t="shared" si="2"/>
        <v>12.959541982889421</v>
      </c>
      <c r="M38" s="5">
        <f t="shared" si="2"/>
        <v>12.959541982889421</v>
      </c>
      <c r="N38" s="5">
        <f t="shared" si="2"/>
        <v>12.959541982889421</v>
      </c>
      <c r="O38" s="5">
        <f t="shared" si="2"/>
        <v>12.959541982889421</v>
      </c>
      <c r="P38" s="5">
        <f t="shared" si="2"/>
        <v>12.959541982889421</v>
      </c>
      <c r="Q38" s="5">
        <f t="shared" si="2"/>
        <v>12.959541982889421</v>
      </c>
      <c r="R38" s="5">
        <f t="shared" si="2"/>
        <v>12.959541982889421</v>
      </c>
      <c r="S38" s="5">
        <f t="shared" si="2"/>
        <v>12.959541982889421</v>
      </c>
      <c r="T38" s="5">
        <f t="shared" si="2"/>
        <v>12.959541982889421</v>
      </c>
      <c r="U38" s="5">
        <f t="shared" si="2"/>
        <v>12.959541982889421</v>
      </c>
      <c r="V38" s="5">
        <f t="shared" si="2"/>
        <v>12.959541982889421</v>
      </c>
      <c r="W38" s="5">
        <f t="shared" si="2"/>
        <v>12.959541982889421</v>
      </c>
      <c r="X38" s="5">
        <f t="shared" si="2"/>
        <v>12.959541982889421</v>
      </c>
      <c r="Y38" s="5">
        <f t="shared" si="2"/>
        <v>12.959541982889421</v>
      </c>
    </row>
    <row r="39" spans="1:25" ht="12.75">
      <c r="A39" t="s">
        <v>30</v>
      </c>
      <c r="B39" s="4">
        <f>B31*0.000001</f>
        <v>22.613999998151332</v>
      </c>
      <c r="E39" s="4">
        <f>$B39</f>
        <v>22.613999998151332</v>
      </c>
      <c r="F39" s="4">
        <f aca="true" t="shared" si="3" ref="F39:Y39">$B39</f>
        <v>22.613999998151332</v>
      </c>
      <c r="G39" s="4">
        <f t="shared" si="3"/>
        <v>22.613999998151332</v>
      </c>
      <c r="H39" s="4">
        <f t="shared" si="3"/>
        <v>22.613999998151332</v>
      </c>
      <c r="I39" s="4">
        <f t="shared" si="3"/>
        <v>22.613999998151332</v>
      </c>
      <c r="J39" s="4">
        <f t="shared" si="3"/>
        <v>22.613999998151332</v>
      </c>
      <c r="K39" s="4">
        <f t="shared" si="3"/>
        <v>22.613999998151332</v>
      </c>
      <c r="L39" s="4">
        <f t="shared" si="3"/>
        <v>22.613999998151332</v>
      </c>
      <c r="M39" s="4">
        <f t="shared" si="3"/>
        <v>22.613999998151332</v>
      </c>
      <c r="N39" s="4">
        <f t="shared" si="3"/>
        <v>22.613999998151332</v>
      </c>
      <c r="O39" s="4">
        <f t="shared" si="3"/>
        <v>22.613999998151332</v>
      </c>
      <c r="P39" s="4">
        <f t="shared" si="3"/>
        <v>22.613999998151332</v>
      </c>
      <c r="Q39" s="4">
        <f t="shared" si="3"/>
        <v>22.613999998151332</v>
      </c>
      <c r="R39" s="4">
        <f t="shared" si="3"/>
        <v>22.613999998151332</v>
      </c>
      <c r="S39" s="4">
        <f t="shared" si="3"/>
        <v>22.613999998151332</v>
      </c>
      <c r="T39" s="4">
        <f t="shared" si="3"/>
        <v>22.613999998151332</v>
      </c>
      <c r="U39" s="4">
        <f t="shared" si="3"/>
        <v>22.613999998151332</v>
      </c>
      <c r="V39" s="4">
        <f t="shared" si="3"/>
        <v>22.613999998151332</v>
      </c>
      <c r="W39" s="4">
        <f t="shared" si="3"/>
        <v>22.613999998151332</v>
      </c>
      <c r="X39" s="4">
        <f t="shared" si="3"/>
        <v>22.613999998151332</v>
      </c>
      <c r="Y39" s="4">
        <f t="shared" si="3"/>
        <v>22.613999998151332</v>
      </c>
    </row>
    <row r="41" spans="1:25" ht="12.75">
      <c r="A41" t="s">
        <v>14</v>
      </c>
      <c r="C41" s="5">
        <f>C39-C38</f>
        <v>-45</v>
      </c>
      <c r="D41" s="5">
        <f aca="true" t="shared" si="4" ref="D41:Y41">D39-D38</f>
        <v>-45</v>
      </c>
      <c r="E41" s="5">
        <f t="shared" si="4"/>
        <v>9.65445801526191</v>
      </c>
      <c r="F41" s="5">
        <f t="shared" si="4"/>
        <v>9.65445801526191</v>
      </c>
      <c r="G41" s="5">
        <f t="shared" si="4"/>
        <v>9.65445801526191</v>
      </c>
      <c r="H41" s="5">
        <f t="shared" si="4"/>
        <v>9.65445801526191</v>
      </c>
      <c r="I41" s="5">
        <f t="shared" si="4"/>
        <v>9.65445801526191</v>
      </c>
      <c r="J41" s="5">
        <f t="shared" si="4"/>
        <v>9.65445801526191</v>
      </c>
      <c r="K41" s="5">
        <f t="shared" si="4"/>
        <v>9.65445801526191</v>
      </c>
      <c r="L41" s="5">
        <f t="shared" si="4"/>
        <v>9.65445801526191</v>
      </c>
      <c r="M41" s="5">
        <f t="shared" si="4"/>
        <v>9.65445801526191</v>
      </c>
      <c r="N41" s="5">
        <f t="shared" si="4"/>
        <v>9.65445801526191</v>
      </c>
      <c r="O41" s="5">
        <f t="shared" si="4"/>
        <v>9.65445801526191</v>
      </c>
      <c r="P41" s="5">
        <f t="shared" si="4"/>
        <v>9.65445801526191</v>
      </c>
      <c r="Q41" s="5">
        <f t="shared" si="4"/>
        <v>9.65445801526191</v>
      </c>
      <c r="R41" s="5">
        <f t="shared" si="4"/>
        <v>9.65445801526191</v>
      </c>
      <c r="S41" s="5">
        <f t="shared" si="4"/>
        <v>9.65445801526191</v>
      </c>
      <c r="T41" s="5">
        <f t="shared" si="4"/>
        <v>9.65445801526191</v>
      </c>
      <c r="U41" s="5">
        <f t="shared" si="4"/>
        <v>9.65445801526191</v>
      </c>
      <c r="V41" s="5">
        <f t="shared" si="4"/>
        <v>9.65445801526191</v>
      </c>
      <c r="W41" s="5">
        <f t="shared" si="4"/>
        <v>9.65445801526191</v>
      </c>
      <c r="X41" s="5">
        <f t="shared" si="4"/>
        <v>9.65445801526191</v>
      </c>
      <c r="Y41" s="5">
        <f t="shared" si="4"/>
        <v>9.65445801526191</v>
      </c>
    </row>
    <row r="42" spans="1:2" ht="12.75">
      <c r="A42" t="s">
        <v>19</v>
      </c>
      <c r="B42" s="11">
        <f>IRR(C41:Y41,0.1)</f>
        <v>0.08403618921513557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E16" sqref="E16"/>
    </sheetView>
  </sheetViews>
  <sheetFormatPr defaultColWidth="9.140625" defaultRowHeight="12.75"/>
  <cols>
    <col min="1" max="1" width="34.140625" style="0" customWidth="1"/>
    <col min="2" max="2" width="15.421875" style="0" customWidth="1"/>
    <col min="5" max="5" width="11.7109375" style="0" customWidth="1"/>
  </cols>
  <sheetData>
    <row r="2" spans="1:4" ht="12.75">
      <c r="A2" s="20" t="s">
        <v>52</v>
      </c>
      <c r="B2" s="20"/>
      <c r="C2" s="20"/>
      <c r="D2" s="20"/>
    </row>
    <row r="3" spans="1:2" ht="12.75">
      <c r="A3">
        <v>985099</v>
      </c>
      <c r="B3" t="s">
        <v>48</v>
      </c>
    </row>
    <row r="4" spans="1:4" ht="12.75">
      <c r="A4">
        <v>5972.54</v>
      </c>
      <c r="B4" t="s">
        <v>47</v>
      </c>
      <c r="C4">
        <v>597254</v>
      </c>
      <c r="D4" t="s">
        <v>50</v>
      </c>
    </row>
    <row r="5" spans="1:4" ht="12.75">
      <c r="A5" s="24">
        <f>A3/A4</f>
        <v>164.93803306465927</v>
      </c>
      <c r="B5" t="s">
        <v>49</v>
      </c>
      <c r="C5" s="15">
        <v>0.6027586253084954</v>
      </c>
      <c r="D5" t="s">
        <v>53</v>
      </c>
    </row>
    <row r="7" spans="1:4" ht="12.75">
      <c r="A7" s="23">
        <f>C7/100</f>
        <v>3600.0000000000014</v>
      </c>
      <c r="B7" t="s">
        <v>46</v>
      </c>
      <c r="C7">
        <f>C4*C5</f>
        <v>360000.0000000001</v>
      </c>
      <c r="D7" t="s">
        <v>51</v>
      </c>
    </row>
    <row r="9" spans="1:2" ht="12.75">
      <c r="A9" t="s">
        <v>37</v>
      </c>
      <c r="B9" s="1">
        <v>10</v>
      </c>
    </row>
    <row r="10" spans="1:2" ht="12.75">
      <c r="A10" t="s">
        <v>38</v>
      </c>
      <c r="B10" s="15">
        <v>0.45</v>
      </c>
    </row>
    <row r="11" spans="1:2" ht="12.75">
      <c r="A11" t="s">
        <v>41</v>
      </c>
      <c r="B11" s="1">
        <f>B9/B10</f>
        <v>22.22222222222222</v>
      </c>
    </row>
    <row r="13" spans="1:5" ht="12.75">
      <c r="A13" t="s">
        <v>39</v>
      </c>
      <c r="B13" s="1">
        <f>'base case'!B10</f>
        <v>179999.99994733135</v>
      </c>
      <c r="D13">
        <f>'base case'!B3</f>
        <v>168000</v>
      </c>
      <c r="E13" t="s">
        <v>55</v>
      </c>
    </row>
    <row r="14" spans="1:5" ht="12.75">
      <c r="A14" t="s">
        <v>40</v>
      </c>
      <c r="B14" s="1">
        <f>B13/B11</f>
        <v>8099.999997629911</v>
      </c>
      <c r="D14" s="4">
        <f>D13/B14</f>
        <v>20.740740746809553</v>
      </c>
      <c r="E14" t="s">
        <v>45</v>
      </c>
    </row>
    <row r="16" spans="1:2" ht="12.75">
      <c r="A16" t="s">
        <v>54</v>
      </c>
      <c r="B16" s="16">
        <f>B14/C7</f>
        <v>0.022499999993416415</v>
      </c>
    </row>
    <row r="19" spans="1:2" ht="12.75">
      <c r="A19" s="17" t="s">
        <v>44</v>
      </c>
      <c r="B19">
        <v>7000000</v>
      </c>
    </row>
    <row r="20" spans="1:2" ht="12.75">
      <c r="A20" t="s">
        <v>43</v>
      </c>
      <c r="B20">
        <v>250000</v>
      </c>
    </row>
    <row r="21" spans="1:2" ht="12.75">
      <c r="A21" t="s">
        <v>45</v>
      </c>
      <c r="B21">
        <f>B19/B20</f>
        <v>28</v>
      </c>
    </row>
    <row r="23" spans="1:2" ht="12.75">
      <c r="A23" t="s">
        <v>42</v>
      </c>
      <c r="B23">
        <v>168000</v>
      </c>
    </row>
    <row r="24" spans="1:2" ht="12.75">
      <c r="A24" t="s">
        <v>43</v>
      </c>
      <c r="B24">
        <v>6000</v>
      </c>
    </row>
    <row r="25" spans="1:2" ht="12.75">
      <c r="A25" t="s">
        <v>45</v>
      </c>
      <c r="B25">
        <f>B23/B24</f>
        <v>28</v>
      </c>
    </row>
  </sheetData>
  <mergeCells count="1">
    <mergeCell ref="A2:D2"/>
  </mergeCells>
  <hyperlinks>
    <hyperlink ref="A19" r:id="rId1" display="production  MWh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Utilisateur Windows</cp:lastModifiedBy>
  <dcterms:created xsi:type="dcterms:W3CDTF">2016-03-13T17:17:07Z</dcterms:created>
  <dcterms:modified xsi:type="dcterms:W3CDTF">2017-09-05T08:48:17Z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